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1025" activeTab="2"/>
  </bookViews>
  <sheets>
    <sheet name="Абрикос" sheetId="1" r:id="rId1"/>
    <sheet name="Данные для базы" sheetId="4" r:id="rId2"/>
    <sheet name="Вставка в базу" sheetId="5" r:id="rId3"/>
  </sheets>
  <definedNames>
    <definedName name="_xlnm._FilterDatabase" localSheetId="2" hidden="1">'Вставка в базу'!$B$4:$P$4</definedName>
    <definedName name="_xlnm._FilterDatabase" localSheetId="1" hidden="1">'Данные для базы'!$A$1:$L$3</definedName>
  </definedNames>
  <calcPr calcId="144525"/>
</workbook>
</file>

<file path=xl/calcChain.xml><?xml version="1.0" encoding="utf-8"?>
<calcChain xmlns="http://schemas.openxmlformats.org/spreadsheetml/2006/main">
  <c r="AC6" i="5" l="1"/>
  <c r="AB6" i="5"/>
  <c r="O6" i="5"/>
  <c r="N6" i="5"/>
  <c r="E6" i="5"/>
  <c r="D6" i="5"/>
  <c r="C6" i="5"/>
  <c r="B6" i="5"/>
  <c r="A6" i="5"/>
  <c r="A5" i="5"/>
  <c r="AC5" i="5"/>
  <c r="AB5" i="5"/>
  <c r="O5" i="5" l="1"/>
  <c r="N5" i="5"/>
  <c r="E5" i="5"/>
  <c r="D5" i="5"/>
  <c r="C5" i="5"/>
  <c r="B5" i="5"/>
  <c r="W18" i="1" l="1"/>
  <c r="W17" i="1"/>
  <c r="W16" i="1"/>
  <c r="W15" i="1"/>
  <c r="W14" i="1"/>
  <c r="W13" i="1"/>
  <c r="W12" i="1"/>
  <c r="W11" i="1"/>
  <c r="W10" i="1"/>
  <c r="W9" i="1"/>
  <c r="L18" i="1"/>
  <c r="V18" i="1" s="1"/>
  <c r="S17" i="1"/>
  <c r="O17" i="1"/>
  <c r="L17" i="1"/>
  <c r="U17" i="1" s="1"/>
  <c r="V16" i="1"/>
  <c r="S16" i="1"/>
  <c r="R16" i="1"/>
  <c r="O16" i="1"/>
  <c r="N16" i="1"/>
  <c r="L16" i="1"/>
  <c r="U16" i="1" s="1"/>
  <c r="V15" i="1"/>
  <c r="U15" i="1"/>
  <c r="S15" i="1"/>
  <c r="R15" i="1"/>
  <c r="Q15" i="1"/>
  <c r="O15" i="1"/>
  <c r="N15" i="1"/>
  <c r="M15" i="1"/>
  <c r="L15" i="1"/>
  <c r="T15" i="1" s="1"/>
  <c r="L14" i="1"/>
  <c r="U14" i="1" s="1"/>
  <c r="S13" i="1"/>
  <c r="O13" i="1"/>
  <c r="L13" i="1"/>
  <c r="V13" i="1" s="1"/>
  <c r="V12" i="1"/>
  <c r="S12" i="1"/>
  <c r="R12" i="1"/>
  <c r="O12" i="1"/>
  <c r="N12" i="1"/>
  <c r="L12" i="1"/>
  <c r="U12" i="1" s="1"/>
  <c r="V11" i="1"/>
  <c r="U11" i="1"/>
  <c r="S11" i="1"/>
  <c r="R11" i="1"/>
  <c r="Q11" i="1"/>
  <c r="O11" i="1"/>
  <c r="N11" i="1"/>
  <c r="M11" i="1"/>
  <c r="L11" i="1"/>
  <c r="T11" i="1" s="1"/>
  <c r="L10" i="1"/>
  <c r="S10" i="1" s="1"/>
  <c r="V9" i="1"/>
  <c r="U9" i="1"/>
  <c r="T9" i="1"/>
  <c r="S9" i="1"/>
  <c r="R9" i="1"/>
  <c r="N9" i="1"/>
  <c r="L9" i="1"/>
  <c r="M9" i="1" s="1"/>
  <c r="O9" i="1"/>
  <c r="P15" i="1" l="1"/>
  <c r="P11" i="1"/>
  <c r="T10" i="1"/>
  <c r="T14" i="1"/>
  <c r="M10" i="1"/>
  <c r="Q10" i="1"/>
  <c r="U10" i="1"/>
  <c r="T13" i="1"/>
  <c r="T17" i="1"/>
  <c r="M18" i="1"/>
  <c r="U18" i="1"/>
  <c r="N10" i="1"/>
  <c r="R10" i="1"/>
  <c r="V10" i="1"/>
  <c r="T12" i="1"/>
  <c r="M13" i="1"/>
  <c r="Q13" i="1"/>
  <c r="U13" i="1"/>
  <c r="N14" i="1"/>
  <c r="R14" i="1"/>
  <c r="V14" i="1"/>
  <c r="T16" i="1"/>
  <c r="O10" i="1"/>
  <c r="M12" i="1"/>
  <c r="P12" i="1" s="1"/>
  <c r="Q12" i="1"/>
  <c r="N13" i="1"/>
  <c r="R13" i="1"/>
  <c r="O14" i="1"/>
  <c r="S14" i="1"/>
  <c r="M16" i="1"/>
  <c r="P16" i="1" s="1"/>
  <c r="Q16" i="1"/>
  <c r="N17" i="1"/>
  <c r="R17" i="1"/>
  <c r="V17" i="1"/>
  <c r="O18" i="1"/>
  <c r="S18" i="1"/>
  <c r="T18" i="1"/>
  <c r="M14" i="1"/>
  <c r="P14" i="1" s="1"/>
  <c r="Q18" i="1"/>
  <c r="M17" i="1"/>
  <c r="P17" i="1" s="1"/>
  <c r="Q17" i="1"/>
  <c r="N18" i="1"/>
  <c r="R18" i="1"/>
  <c r="P9" i="1"/>
  <c r="Q9" i="1"/>
  <c r="P13" i="1" l="1"/>
  <c r="Q14" i="1"/>
  <c r="P10" i="1"/>
  <c r="P18" i="1"/>
</calcChain>
</file>

<file path=xl/sharedStrings.xml><?xml version="1.0" encoding="utf-8"?>
<sst xmlns="http://schemas.openxmlformats.org/spreadsheetml/2006/main" count="109" uniqueCount="67">
  <si>
    <t>ООО "Абрикос"</t>
  </si>
  <si>
    <t>Карточка счета 51</t>
  </si>
  <si>
    <t>Период: Январь 2018 г.</t>
  </si>
  <si>
    <t>Дата</t>
  </si>
  <si>
    <t>Документ</t>
  </si>
  <si>
    <t>Операция</t>
  </si>
  <si>
    <t>Дебет</t>
  </si>
  <si>
    <t>Кредит</t>
  </si>
  <si>
    <t>Текущее сальдо</t>
  </si>
  <si>
    <t>Счет</t>
  </si>
  <si>
    <t>Сумма</t>
  </si>
  <si>
    <t>Сальдо на начало</t>
  </si>
  <si>
    <t>Платежное поручение исходящее 00011 от 11.01.2018 0:00:00</t>
  </si>
  <si>
    <t>Оплата за пшеницу по договору № 01/2018 от 11.01.18.  
В т.ч. НДС10% 9090,91</t>
  </si>
  <si>
    <t>60.01</t>
  </si>
  <si>
    <t>Д</t>
  </si>
  <si>
    <t>ООО "Слива"</t>
  </si>
  <si>
    <t>Договор № 01/2018 от 11.01.18 г.</t>
  </si>
  <si>
    <t>"3457", Приволжский</t>
  </si>
  <si>
    <t>Зерновые</t>
  </si>
  <si>
    <t>Платежное поручение исходящее 00014 от 22.01.2018 0:00:00</t>
  </si>
  <si>
    <t>Оплата за водоснабжение за декабрь 2017 г. по договору № 12 от 01.01.13 г. по сч/ф 1247 от 30.12.2017 г.  
В т.ч. НДС 18% 4545,45</t>
  </si>
  <si>
    <t>Водоканал</t>
  </si>
  <si>
    <t>Договор № 12 от 01.01.13 г.</t>
  </si>
  <si>
    <t>"0781", Уральский</t>
  </si>
  <si>
    <t>Вода</t>
  </si>
  <si>
    <t>Платежное поручение входящее</t>
  </si>
  <si>
    <t>Платежное поручение исходящее</t>
  </si>
  <si>
    <t>Платежный ордер на списание денежных средств</t>
  </si>
  <si>
    <t>Номер документа</t>
  </si>
  <si>
    <t>Дата документа</t>
  </si>
  <si>
    <t>Оплата за пшеницу по договору № 01/2018 от 11.01.18. В т.ч. НДС10% 9090,91</t>
  </si>
  <si>
    <t>Назначение платежа</t>
  </si>
  <si>
    <t>Отправитель/получатель</t>
  </si>
  <si>
    <t>Договор</t>
  </si>
  <si>
    <t>Дата транзакции</t>
  </si>
  <si>
    <t/>
  </si>
  <si>
    <t>Платежное поручение</t>
  </si>
  <si>
    <t>00011</t>
  </si>
  <si>
    <t>00014</t>
  </si>
  <si>
    <t>Оплата за водоснабжение за декабрь 2017 г. по договору № 12 от 01.01.13 г. по сч/ф 1247 от 30.12.2017 г. В т.ч. НДС 18% 4545,45</t>
  </si>
  <si>
    <t>ПоказательТипа</t>
  </si>
  <si>
    <t>ПоказательДаты</t>
  </si>
  <si>
    <t>ПоказательНомера</t>
  </si>
  <si>
    <t>ПоказательПериода</t>
  </si>
  <si>
    <t>ПоказательОснования</t>
  </si>
  <si>
    <t>ОКАТО</t>
  </si>
  <si>
    <t>ПоказательКБК</t>
  </si>
  <si>
    <t>СтатусСоставителя</t>
  </si>
  <si>
    <t>Счет - источник</t>
  </si>
  <si>
    <t>Назначение</t>
  </si>
  <si>
    <t>Корсчет банка отправителя/получателя</t>
  </si>
  <si>
    <t>БИК банка отправителя/получателя</t>
  </si>
  <si>
    <t>Город банка отправителя/получателя</t>
  </si>
  <si>
    <t>Банк отправителя/получателя</t>
  </si>
  <si>
    <t>Счет отправителя/получателя</t>
  </si>
  <si>
    <t>КПП</t>
  </si>
  <si>
    <t>ИНН</t>
  </si>
  <si>
    <t>Отправитель / Получатель 2</t>
  </si>
  <si>
    <t>Отправитель / Получатель 1</t>
  </si>
  <si>
    <t>Банк</t>
  </si>
  <si>
    <t>Валюта</t>
  </si>
  <si>
    <t>ЮЛ</t>
  </si>
  <si>
    <t>Тип источника</t>
  </si>
  <si>
    <t>40702810404257845789</t>
  </si>
  <si>
    <t>Зебра</t>
  </si>
  <si>
    <t>RUR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</si>
</sst>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6" formatCode="dd/mm/yy;@"/>
    <numFmt numFmtId="167" formatCode="#,##0.00;[Red]\(#,##0.00\);\-\ "/>
    <numFmt numFmtId="168" formatCode="dd/mm/yy;;\-\ "/>
    <numFmt numFmtId="169" formatCode="#,##0;[Red]\(#,##0\);\-\ 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left" wrapText="1"/>
    </xf>
    <xf numFmtId="4" fontId="2" fillId="0" borderId="8" xfId="0" applyNumberFormat="1" applyFont="1" applyBorder="1" applyAlignment="1">
      <alignment horizontal="right" wrapText="1"/>
    </xf>
    <xf numFmtId="0" fontId="0" fillId="0" borderId="3" xfId="0" applyBorder="1" applyAlignment="1">
      <alignment wrapText="1"/>
    </xf>
    <xf numFmtId="2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2" fillId="0" borderId="9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1" fontId="2" fillId="0" borderId="9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14" fontId="2" fillId="0" borderId="21" xfId="0" applyNumberFormat="1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1" fontId="2" fillId="0" borderId="21" xfId="0" applyNumberFormat="1" applyFont="1" applyBorder="1" applyAlignment="1">
      <alignment horizontal="left" vertical="top" wrapText="1"/>
    </xf>
    <xf numFmtId="164" fontId="2" fillId="0" borderId="22" xfId="0" applyNumberFormat="1" applyFont="1" applyBorder="1" applyAlignment="1">
      <alignment horizontal="right" vertical="top" wrapText="1"/>
    </xf>
    <xf numFmtId="0" fontId="0" fillId="0" borderId="23" xfId="0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right" vertical="top" wrapText="1"/>
    </xf>
    <xf numFmtId="166" fontId="0" fillId="0" borderId="0" xfId="0" applyNumberFormat="1"/>
    <xf numFmtId="0" fontId="3" fillId="0" borderId="0" xfId="0" applyFont="1" applyAlignment="1">
      <alignment horizontal="center" vertical="center" wrapText="1"/>
    </xf>
    <xf numFmtId="167" fontId="0" fillId="0" borderId="0" xfId="0" applyNumberFormat="1"/>
    <xf numFmtId="0" fontId="0" fillId="0" borderId="0" xfId="0" applyFont="1" applyAlignment="1">
      <alignment horizontal="center" vertical="center" wrapText="1"/>
    </xf>
    <xf numFmtId="0" fontId="4" fillId="0" borderId="0" xfId="1"/>
    <xf numFmtId="49" fontId="4" fillId="0" borderId="0" xfId="1" applyNumberFormat="1" applyFont="1" applyFill="1"/>
    <xf numFmtId="0" fontId="4" fillId="0" borderId="0" xfId="1" applyFill="1"/>
    <xf numFmtId="167" fontId="4" fillId="0" borderId="0" xfId="1" applyNumberFormat="1" applyFill="1"/>
    <xf numFmtId="168" fontId="4" fillId="0" borderId="0" xfId="1" applyNumberFormat="1" applyFill="1"/>
    <xf numFmtId="0" fontId="4" fillId="0" borderId="0" xfId="1" applyFill="1" applyAlignment="1">
      <alignment horizontal="center" vertical="center" wrapText="1"/>
    </xf>
    <xf numFmtId="169" fontId="4" fillId="0" borderId="0" xfId="1" applyNumberFormat="1" applyFont="1" applyFill="1" applyAlignment="1">
      <alignment horizontal="center" vertical="center" wrapText="1"/>
    </xf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9"/>
  <sheetViews>
    <sheetView topLeftCell="J4" zoomScaleNormal="100" workbookViewId="0">
      <selection activeCell="L9" sqref="L9:W18"/>
    </sheetView>
  </sheetViews>
  <sheetFormatPr defaultRowHeight="15" x14ac:dyDescent="0.25"/>
  <cols>
    <col min="1" max="1" width="1.28515625" customWidth="1"/>
    <col min="2" max="2" width="9.28515625" customWidth="1"/>
    <col min="3" max="3" width="7.7109375" customWidth="1"/>
    <col min="4" max="4" width="13.140625" customWidth="1"/>
    <col min="5" max="5" width="7.7109375" customWidth="1"/>
    <col min="6" max="6" width="10.42578125" customWidth="1"/>
    <col min="7" max="7" width="5.28515625" customWidth="1"/>
    <col min="8" max="8" width="9.42578125" customWidth="1"/>
    <col min="9" max="9" width="3.42578125" customWidth="1"/>
    <col min="10" max="10" width="9.7109375" customWidth="1"/>
    <col min="11" max="11" width="1.28515625" customWidth="1"/>
    <col min="12" max="12" width="8.140625" customWidth="1"/>
    <col min="13" max="13" width="7.140625" customWidth="1"/>
    <col min="14" max="14" width="7.5703125" customWidth="1"/>
    <col min="15" max="15" width="8.7109375" customWidth="1"/>
    <col min="16" max="16" width="7.42578125" customWidth="1"/>
    <col min="17" max="17" width="7.85546875" customWidth="1"/>
    <col min="18" max="18" width="8.28515625" customWidth="1"/>
    <col min="19" max="19" width="7.42578125" customWidth="1"/>
    <col min="20" max="20" width="8" customWidth="1"/>
    <col min="21" max="21" width="7.28515625" customWidth="1"/>
    <col min="22" max="22" width="7.85546875" customWidth="1"/>
    <col min="23" max="23" width="11.42578125" bestFit="1" customWidth="1"/>
  </cols>
  <sheetData>
    <row r="1" spans="2:23" ht="6.75" customHeight="1" x14ac:dyDescent="0.25"/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</row>
    <row r="3" spans="2:23" x14ac:dyDescent="0.25">
      <c r="B3" s="12" t="s">
        <v>1</v>
      </c>
      <c r="C3" s="12"/>
      <c r="D3" s="12"/>
      <c r="E3" s="12"/>
      <c r="F3" s="12"/>
      <c r="G3" s="12"/>
      <c r="H3" s="12"/>
      <c r="I3" s="12"/>
      <c r="J3" s="12"/>
    </row>
    <row r="4" spans="2:23" x14ac:dyDescent="0.25"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2:23" ht="15.75" thickBot="1" x14ac:dyDescent="0.3">
      <c r="B5" s="2"/>
      <c r="C5" s="2"/>
      <c r="D5" s="2"/>
      <c r="E5" s="2"/>
      <c r="F5" s="2"/>
      <c r="G5" s="2"/>
      <c r="H5" s="2"/>
      <c r="I5" s="2"/>
      <c r="J5" s="2"/>
    </row>
    <row r="6" spans="2:23" ht="15.75" thickBot="1" x14ac:dyDescent="0.3">
      <c r="B6" s="14" t="s">
        <v>3</v>
      </c>
      <c r="C6" s="15" t="s">
        <v>4</v>
      </c>
      <c r="D6" s="16" t="s">
        <v>5</v>
      </c>
      <c r="E6" s="17" t="s">
        <v>6</v>
      </c>
      <c r="F6" s="17"/>
      <c r="G6" s="17" t="s">
        <v>7</v>
      </c>
      <c r="H6" s="17"/>
      <c r="I6" s="16" t="s">
        <v>8</v>
      </c>
      <c r="J6" s="16"/>
    </row>
    <row r="7" spans="2:23" ht="77.25" thickBot="1" x14ac:dyDescent="0.3">
      <c r="B7" s="14"/>
      <c r="C7" s="15"/>
      <c r="D7" s="16"/>
      <c r="E7" s="3" t="s">
        <v>9</v>
      </c>
      <c r="F7" s="4" t="s">
        <v>10</v>
      </c>
      <c r="G7" s="3" t="s">
        <v>9</v>
      </c>
      <c r="H7" s="4" t="s">
        <v>10</v>
      </c>
      <c r="I7" s="16"/>
      <c r="J7" s="16"/>
      <c r="L7" s="50" t="s">
        <v>35</v>
      </c>
      <c r="M7" s="50" t="s">
        <v>26</v>
      </c>
      <c r="N7" s="50" t="s">
        <v>27</v>
      </c>
      <c r="O7" s="50" t="s">
        <v>28</v>
      </c>
      <c r="P7" s="50" t="s">
        <v>4</v>
      </c>
      <c r="Q7" s="50" t="s">
        <v>29</v>
      </c>
      <c r="R7" s="50" t="s">
        <v>30</v>
      </c>
      <c r="S7" s="50" t="s">
        <v>32</v>
      </c>
      <c r="T7" s="50" t="s">
        <v>33</v>
      </c>
      <c r="U7" s="50" t="s">
        <v>34</v>
      </c>
      <c r="V7" s="50" t="s">
        <v>60</v>
      </c>
      <c r="W7" s="50" t="s">
        <v>10</v>
      </c>
    </row>
    <row r="8" spans="2:23" ht="15.75" thickBot="1" x14ac:dyDescent="0.3">
      <c r="B8" s="18" t="s">
        <v>11</v>
      </c>
      <c r="C8" s="18"/>
      <c r="D8" s="18"/>
      <c r="E8" s="19">
        <v>518123.39</v>
      </c>
      <c r="F8" s="20"/>
      <c r="G8" s="21">
        <v>0</v>
      </c>
      <c r="H8" s="20"/>
      <c r="I8" s="22"/>
      <c r="J8" s="23"/>
    </row>
    <row r="9" spans="2:23" ht="78.75" x14ac:dyDescent="0.25">
      <c r="B9" s="24">
        <v>43121</v>
      </c>
      <c r="C9" s="27" t="s">
        <v>12</v>
      </c>
      <c r="D9" s="5" t="s">
        <v>13</v>
      </c>
      <c r="E9" s="28" t="s">
        <v>14</v>
      </c>
      <c r="F9" s="29"/>
      <c r="G9" s="32">
        <v>51</v>
      </c>
      <c r="H9" s="33">
        <v>100000</v>
      </c>
      <c r="I9" s="28" t="s">
        <v>15</v>
      </c>
      <c r="J9" s="36">
        <v>418123.39</v>
      </c>
      <c r="L9" s="49">
        <f>IF(B9=0,"",B9)</f>
        <v>43121</v>
      </c>
      <c r="M9" t="str">
        <f>IF($L9="","",IF(ISERR(SEARCH(M$7,$C9,1)),"",MID($C9,SEARCH(M$7,$C9,1),LEN(M$7))))</f>
        <v/>
      </c>
      <c r="N9" t="str">
        <f t="shared" ref="N9:O18" si="0">IF($L9="","",IF(ISERR(SEARCH(N$7,$C9,1)),"",MID($C9,SEARCH(N$7,$C9,1),LEN(N$7))))</f>
        <v>Платежное поручение исходящее</v>
      </c>
      <c r="O9" t="str">
        <f t="shared" si="0"/>
        <v/>
      </c>
      <c r="P9" t="str">
        <f>IF(M9&lt;&gt;"","Платежное поручение",IF(N9&lt;&gt;"","Платежное поручение",IF(O9&lt;&gt;"","Платежный ордер",0)))</f>
        <v>Платежное поручение</v>
      </c>
      <c r="Q9" t="str">
        <f>IF(L9="",0,MID(C9,LEN(M9&amp;N9&amp;O9)+1+1,SEARCH(" от ",C9,1)-1-(LEN(M9&amp;N9&amp;O9)+1)))</f>
        <v>00011</v>
      </c>
      <c r="R9" s="49">
        <f>IF(L9="","",DATEVALUE(MID(C9,SEARCH(" от ",C9,1)+4,10)))</f>
        <v>43111</v>
      </c>
      <c r="S9" t="str">
        <f>IF(L9="","",SUBSTITUTE(D9,"  
"," "))</f>
        <v>Оплата за пшеницу по договору № 01/2018 от 11.01.18. В т.ч. НДС10% 9090,91</v>
      </c>
      <c r="T9" t="str">
        <f>IF(L9="",0,D10)</f>
        <v>ООО "Слива"</v>
      </c>
      <c r="U9" t="str">
        <f>IF(L9="",0,D11)</f>
        <v>Договор № 01/2018 от 11.01.18 г.</v>
      </c>
      <c r="V9" t="str">
        <f>IF(L9="",0,D12)</f>
        <v>"3457", Приволжский</v>
      </c>
      <c r="W9" s="51">
        <f>IF(L9="",0,IF(F9=0,-H9,F9))</f>
        <v>-100000</v>
      </c>
    </row>
    <row r="10" spans="2:23" x14ac:dyDescent="0.25">
      <c r="B10" s="25"/>
      <c r="C10" s="27"/>
      <c r="D10" s="6" t="s">
        <v>16</v>
      </c>
      <c r="E10" s="25"/>
      <c r="F10" s="30"/>
      <c r="G10" s="25"/>
      <c r="H10" s="30"/>
      <c r="I10" s="34"/>
      <c r="J10" s="37"/>
      <c r="L10" s="49" t="str">
        <f t="shared" ref="L10:L18" si="1">IF(B10=0,"",B10)</f>
        <v/>
      </c>
      <c r="M10" t="str">
        <f t="shared" ref="M10:M18" si="2">IF($L10="","",IF(ISERR(SEARCH(M$7,$C10,1)),"",MID($C10,SEARCH(M$7,$C10,1),LEN(M$7))))</f>
        <v/>
      </c>
      <c r="N10" t="str">
        <f t="shared" si="0"/>
        <v/>
      </c>
      <c r="O10" t="str">
        <f t="shared" si="0"/>
        <v/>
      </c>
      <c r="P10">
        <f t="shared" ref="P10:P18" si="3">IF(M10&lt;&gt;"","Платежное поручение",IF(N10&lt;&gt;"","Платежное поручение",IF(O10&lt;&gt;"","Платежный ордер",0)))</f>
        <v>0</v>
      </c>
      <c r="Q10">
        <f t="shared" ref="Q10:Q18" si="4">IF(L10="",0,MID(C10,LEN(M10&amp;N10&amp;O10)+1+1,SEARCH(" от ",C10,1)-1-(LEN(M10&amp;N10&amp;O10)+1)))</f>
        <v>0</v>
      </c>
      <c r="R10" s="49" t="str">
        <f t="shared" ref="R10:R18" si="5">IF(L10="","",DATEVALUE(MID(C10,SEARCH(" от ",C10,1)+4,10)))</f>
        <v/>
      </c>
      <c r="S10" t="str">
        <f t="shared" ref="S10:S18" si="6">IF(L10="","",SUBSTITUTE(D10,"  
"," "))</f>
        <v/>
      </c>
      <c r="T10">
        <f t="shared" ref="T10:T18" si="7">IF(L10="",0,D11)</f>
        <v>0</v>
      </c>
      <c r="U10">
        <f t="shared" ref="U10:U18" si="8">IF(L10="",0,D12)</f>
        <v>0</v>
      </c>
      <c r="V10">
        <f t="shared" ref="V10:V18" si="9">IF(L10="",0,D13)</f>
        <v>0</v>
      </c>
      <c r="W10" s="51">
        <f t="shared" ref="W10:W18" si="10">IF(L10="",0,IF(F10=0,-H10,F10))</f>
        <v>0</v>
      </c>
    </row>
    <row r="11" spans="2:23" ht="33.75" x14ac:dyDescent="0.25">
      <c r="B11" s="25"/>
      <c r="C11" s="27"/>
      <c r="D11" s="7" t="s">
        <v>17</v>
      </c>
      <c r="E11" s="25"/>
      <c r="F11" s="30"/>
      <c r="G11" s="25"/>
      <c r="H11" s="30"/>
      <c r="I11" s="34"/>
      <c r="J11" s="37"/>
      <c r="L11" s="49" t="str">
        <f t="shared" si="1"/>
        <v/>
      </c>
      <c r="M11" t="str">
        <f t="shared" si="2"/>
        <v/>
      </c>
      <c r="N11" t="str">
        <f t="shared" si="0"/>
        <v/>
      </c>
      <c r="O11" t="str">
        <f t="shared" si="0"/>
        <v/>
      </c>
      <c r="P11">
        <f t="shared" si="3"/>
        <v>0</v>
      </c>
      <c r="Q11">
        <f t="shared" si="4"/>
        <v>0</v>
      </c>
      <c r="R11" s="49" t="str">
        <f t="shared" si="5"/>
        <v/>
      </c>
      <c r="S11" t="str">
        <f t="shared" si="6"/>
        <v/>
      </c>
      <c r="T11">
        <f t="shared" si="7"/>
        <v>0</v>
      </c>
      <c r="U11">
        <f t="shared" si="8"/>
        <v>0</v>
      </c>
      <c r="V11">
        <f t="shared" si="9"/>
        <v>0</v>
      </c>
      <c r="W11" s="51">
        <f t="shared" si="10"/>
        <v>0</v>
      </c>
    </row>
    <row r="12" spans="2:23" ht="22.5" x14ac:dyDescent="0.25">
      <c r="B12" s="25"/>
      <c r="C12" s="27"/>
      <c r="D12" s="8" t="s">
        <v>18</v>
      </c>
      <c r="E12" s="25"/>
      <c r="F12" s="30"/>
      <c r="G12" s="25"/>
      <c r="H12" s="30"/>
      <c r="I12" s="34"/>
      <c r="J12" s="37"/>
      <c r="L12" s="49" t="str">
        <f t="shared" si="1"/>
        <v/>
      </c>
      <c r="M12" t="str">
        <f t="shared" si="2"/>
        <v/>
      </c>
      <c r="N12" t="str">
        <f t="shared" si="0"/>
        <v/>
      </c>
      <c r="O12" t="str">
        <f t="shared" si="0"/>
        <v/>
      </c>
      <c r="P12">
        <f t="shared" si="3"/>
        <v>0</v>
      </c>
      <c r="Q12">
        <f t="shared" si="4"/>
        <v>0</v>
      </c>
      <c r="R12" s="49" t="str">
        <f t="shared" si="5"/>
        <v/>
      </c>
      <c r="S12" t="str">
        <f t="shared" si="6"/>
        <v/>
      </c>
      <c r="T12">
        <f t="shared" si="7"/>
        <v>0</v>
      </c>
      <c r="U12">
        <f t="shared" si="8"/>
        <v>0</v>
      </c>
      <c r="V12">
        <f t="shared" si="9"/>
        <v>0</v>
      </c>
      <c r="W12" s="51">
        <f t="shared" si="10"/>
        <v>0</v>
      </c>
    </row>
    <row r="13" spans="2:23" x14ac:dyDescent="0.25">
      <c r="B13" s="26"/>
      <c r="C13" s="27"/>
      <c r="D13" s="9" t="s">
        <v>19</v>
      </c>
      <c r="E13" s="26"/>
      <c r="F13" s="31"/>
      <c r="G13" s="26"/>
      <c r="H13" s="31"/>
      <c r="I13" s="35"/>
      <c r="J13" s="38"/>
      <c r="L13" s="49" t="str">
        <f t="shared" si="1"/>
        <v/>
      </c>
      <c r="M13" t="str">
        <f t="shared" si="2"/>
        <v/>
      </c>
      <c r="N13" t="str">
        <f t="shared" si="0"/>
        <v/>
      </c>
      <c r="O13" t="str">
        <f t="shared" si="0"/>
        <v/>
      </c>
      <c r="P13">
        <f t="shared" si="3"/>
        <v>0</v>
      </c>
      <c r="Q13">
        <f t="shared" si="4"/>
        <v>0</v>
      </c>
      <c r="R13" s="49" t="str">
        <f t="shared" si="5"/>
        <v/>
      </c>
      <c r="S13" t="str">
        <f t="shared" si="6"/>
        <v/>
      </c>
      <c r="T13">
        <f t="shared" si="7"/>
        <v>0</v>
      </c>
      <c r="U13">
        <f t="shared" si="8"/>
        <v>0</v>
      </c>
      <c r="V13">
        <f t="shared" si="9"/>
        <v>0</v>
      </c>
      <c r="W13" s="51">
        <f t="shared" si="10"/>
        <v>0</v>
      </c>
    </row>
    <row r="14" spans="2:23" ht="101.25" x14ac:dyDescent="0.25">
      <c r="B14" s="39">
        <v>43122</v>
      </c>
      <c r="C14" s="27" t="s">
        <v>20</v>
      </c>
      <c r="D14" s="10" t="s">
        <v>21</v>
      </c>
      <c r="E14" s="42" t="s">
        <v>14</v>
      </c>
      <c r="F14" s="43"/>
      <c r="G14" s="45">
        <v>51</v>
      </c>
      <c r="H14" s="46">
        <v>50000</v>
      </c>
      <c r="I14" s="42" t="s">
        <v>15</v>
      </c>
      <c r="J14" s="48">
        <v>368123.39</v>
      </c>
      <c r="L14" s="49">
        <f t="shared" si="1"/>
        <v>43122</v>
      </c>
      <c r="M14" t="str">
        <f t="shared" si="2"/>
        <v/>
      </c>
      <c r="N14" t="str">
        <f t="shared" si="0"/>
        <v>Платежное поручение исходящее</v>
      </c>
      <c r="O14" t="str">
        <f t="shared" si="0"/>
        <v/>
      </c>
      <c r="P14" t="str">
        <f t="shared" si="3"/>
        <v>Платежное поручение</v>
      </c>
      <c r="Q14" t="str">
        <f t="shared" si="4"/>
        <v>00014</v>
      </c>
      <c r="R14" s="49">
        <f t="shared" si="5"/>
        <v>43122</v>
      </c>
      <c r="S14" t="str">
        <f t="shared" si="6"/>
        <v>Оплата за водоснабжение за декабрь 2017 г. по договору № 12 от 01.01.13 г. по сч/ф 1247 от 30.12.2017 г. В т.ч. НДС 18% 4545,45</v>
      </c>
      <c r="T14" t="str">
        <f t="shared" si="7"/>
        <v>Водоканал</v>
      </c>
      <c r="U14" t="str">
        <f t="shared" si="8"/>
        <v>Договор № 12 от 01.01.13 г.</v>
      </c>
      <c r="V14" t="str">
        <f t="shared" si="9"/>
        <v>"0781", Уральский</v>
      </c>
      <c r="W14" s="51">
        <f t="shared" si="10"/>
        <v>-50000</v>
      </c>
    </row>
    <row r="15" spans="2:23" x14ac:dyDescent="0.25">
      <c r="B15" s="25"/>
      <c r="C15" s="27"/>
      <c r="D15" s="6" t="s">
        <v>22</v>
      </c>
      <c r="E15" s="25"/>
      <c r="F15" s="30"/>
      <c r="G15" s="25"/>
      <c r="H15" s="30"/>
      <c r="I15" s="34"/>
      <c r="J15" s="30"/>
      <c r="L15" s="49" t="str">
        <f t="shared" si="1"/>
        <v/>
      </c>
      <c r="M15" t="str">
        <f t="shared" si="2"/>
        <v/>
      </c>
      <c r="N15" t="str">
        <f t="shared" si="0"/>
        <v/>
      </c>
      <c r="O15" t="str">
        <f t="shared" si="0"/>
        <v/>
      </c>
      <c r="P15">
        <f t="shared" si="3"/>
        <v>0</v>
      </c>
      <c r="Q15">
        <f t="shared" si="4"/>
        <v>0</v>
      </c>
      <c r="R15" s="49" t="str">
        <f t="shared" si="5"/>
        <v/>
      </c>
      <c r="S15" t="str">
        <f t="shared" si="6"/>
        <v/>
      </c>
      <c r="T15">
        <f t="shared" si="7"/>
        <v>0</v>
      </c>
      <c r="U15">
        <f t="shared" si="8"/>
        <v>0</v>
      </c>
      <c r="V15">
        <f t="shared" si="9"/>
        <v>0</v>
      </c>
      <c r="W15" s="51">
        <f t="shared" si="10"/>
        <v>0</v>
      </c>
    </row>
    <row r="16" spans="2:23" ht="22.5" x14ac:dyDescent="0.25">
      <c r="B16" s="25"/>
      <c r="C16" s="27"/>
      <c r="D16" s="7" t="s">
        <v>23</v>
      </c>
      <c r="E16" s="25"/>
      <c r="F16" s="30"/>
      <c r="G16" s="25"/>
      <c r="H16" s="30"/>
      <c r="I16" s="34"/>
      <c r="J16" s="30"/>
      <c r="L16" s="49" t="str">
        <f t="shared" si="1"/>
        <v/>
      </c>
      <c r="M16" t="str">
        <f t="shared" si="2"/>
        <v/>
      </c>
      <c r="N16" t="str">
        <f t="shared" si="0"/>
        <v/>
      </c>
      <c r="O16" t="str">
        <f t="shared" si="0"/>
        <v/>
      </c>
      <c r="P16">
        <f t="shared" si="3"/>
        <v>0</v>
      </c>
      <c r="Q16">
        <f t="shared" si="4"/>
        <v>0</v>
      </c>
      <c r="R16" s="49" t="str">
        <f t="shared" si="5"/>
        <v/>
      </c>
      <c r="S16" t="str">
        <f t="shared" si="6"/>
        <v/>
      </c>
      <c r="T16">
        <f t="shared" si="7"/>
        <v>0</v>
      </c>
      <c r="U16">
        <f t="shared" si="8"/>
        <v>0</v>
      </c>
      <c r="V16">
        <f t="shared" si="9"/>
        <v>0</v>
      </c>
      <c r="W16" s="51">
        <f t="shared" si="10"/>
        <v>0</v>
      </c>
    </row>
    <row r="17" spans="2:23" ht="22.5" x14ac:dyDescent="0.25">
      <c r="B17" s="25"/>
      <c r="C17" s="27"/>
      <c r="D17" s="8" t="s">
        <v>24</v>
      </c>
      <c r="E17" s="25"/>
      <c r="F17" s="30"/>
      <c r="G17" s="25"/>
      <c r="H17" s="30"/>
      <c r="I17" s="34"/>
      <c r="J17" s="30"/>
      <c r="L17" s="49" t="str">
        <f t="shared" si="1"/>
        <v/>
      </c>
      <c r="M17" t="str">
        <f t="shared" si="2"/>
        <v/>
      </c>
      <c r="N17" t="str">
        <f t="shared" si="0"/>
        <v/>
      </c>
      <c r="O17" t="str">
        <f t="shared" si="0"/>
        <v/>
      </c>
      <c r="P17">
        <f t="shared" si="3"/>
        <v>0</v>
      </c>
      <c r="Q17">
        <f t="shared" si="4"/>
        <v>0</v>
      </c>
      <c r="R17" s="49" t="str">
        <f t="shared" si="5"/>
        <v/>
      </c>
      <c r="S17" t="str">
        <f t="shared" si="6"/>
        <v/>
      </c>
      <c r="T17">
        <f t="shared" si="7"/>
        <v>0</v>
      </c>
      <c r="U17">
        <f t="shared" si="8"/>
        <v>0</v>
      </c>
      <c r="V17">
        <f t="shared" si="9"/>
        <v>0</v>
      </c>
      <c r="W17" s="51">
        <f t="shared" si="10"/>
        <v>0</v>
      </c>
    </row>
    <row r="18" spans="2:23" ht="15.75" thickBot="1" x14ac:dyDescent="0.3">
      <c r="B18" s="40"/>
      <c r="C18" s="41"/>
      <c r="D18" s="11" t="s">
        <v>25</v>
      </c>
      <c r="E18" s="40"/>
      <c r="F18" s="44"/>
      <c r="G18" s="40"/>
      <c r="H18" s="44"/>
      <c r="I18" s="47"/>
      <c r="J18" s="44"/>
      <c r="L18" s="49" t="str">
        <f t="shared" si="1"/>
        <v/>
      </c>
      <c r="M18" t="str">
        <f t="shared" si="2"/>
        <v/>
      </c>
      <c r="N18" t="str">
        <f t="shared" si="0"/>
        <v/>
      </c>
      <c r="O18" t="str">
        <f t="shared" si="0"/>
        <v/>
      </c>
      <c r="P18">
        <f t="shared" si="3"/>
        <v>0</v>
      </c>
      <c r="Q18">
        <f t="shared" si="4"/>
        <v>0</v>
      </c>
      <c r="R18" s="49" t="str">
        <f t="shared" si="5"/>
        <v/>
      </c>
      <c r="S18" t="str">
        <f t="shared" si="6"/>
        <v/>
      </c>
      <c r="T18">
        <f t="shared" si="7"/>
        <v>0</v>
      </c>
      <c r="U18">
        <f t="shared" si="8"/>
        <v>0</v>
      </c>
      <c r="V18">
        <f t="shared" si="9"/>
        <v>0</v>
      </c>
      <c r="W18" s="51">
        <f t="shared" si="10"/>
        <v>0</v>
      </c>
    </row>
    <row r="19" spans="2:23" ht="6" customHeight="1" x14ac:dyDescent="0.25"/>
  </sheetData>
  <mergeCells count="28">
    <mergeCell ref="H14:H18"/>
    <mergeCell ref="I14:I18"/>
    <mergeCell ref="J14:J18"/>
    <mergeCell ref="B14:B18"/>
    <mergeCell ref="C14:C18"/>
    <mergeCell ref="E14:E18"/>
    <mergeCell ref="F14:F18"/>
    <mergeCell ref="G14:G18"/>
    <mergeCell ref="B8:D8"/>
    <mergeCell ref="E8:F8"/>
    <mergeCell ref="G8:H8"/>
    <mergeCell ref="I8:J8"/>
    <mergeCell ref="B9:B13"/>
    <mergeCell ref="C9:C13"/>
    <mergeCell ref="E9:E13"/>
    <mergeCell ref="F9:F13"/>
    <mergeCell ref="G9:G13"/>
    <mergeCell ref="H9:H13"/>
    <mergeCell ref="I9:I13"/>
    <mergeCell ref="J9:J13"/>
    <mergeCell ref="B3:J3"/>
    <mergeCell ref="B4:J4"/>
    <mergeCell ref="B6:B7"/>
    <mergeCell ref="C6:C7"/>
    <mergeCell ref="D6:D7"/>
    <mergeCell ref="E6:F6"/>
    <mergeCell ref="G6:H6"/>
    <mergeCell ref="I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A5" sqref="A5"/>
    </sheetView>
  </sheetViews>
  <sheetFormatPr defaultRowHeight="15" x14ac:dyDescent="0.25"/>
  <cols>
    <col min="1" max="1" width="6.7109375" customWidth="1"/>
    <col min="2" max="2" width="7.42578125" customWidth="1"/>
    <col min="3" max="3" width="8" customWidth="1"/>
    <col min="5" max="5" width="7.5703125" customWidth="1"/>
    <col min="6" max="6" width="7.140625" customWidth="1"/>
    <col min="7" max="7" width="6.42578125" customWidth="1"/>
    <col min="8" max="8" width="7.7109375" customWidth="1"/>
  </cols>
  <sheetData>
    <row r="1" spans="1:12" ht="135" x14ac:dyDescent="0.25">
      <c r="A1" s="52" t="s">
        <v>35</v>
      </c>
      <c r="B1" s="52" t="s">
        <v>26</v>
      </c>
      <c r="C1" s="52" t="s">
        <v>27</v>
      </c>
      <c r="D1" s="52" t="s">
        <v>28</v>
      </c>
      <c r="E1" s="52" t="s">
        <v>4</v>
      </c>
      <c r="F1" s="52" t="s">
        <v>29</v>
      </c>
      <c r="G1" s="52" t="s">
        <v>30</v>
      </c>
      <c r="H1" s="52" t="s">
        <v>32</v>
      </c>
      <c r="I1" s="52" t="s">
        <v>33</v>
      </c>
      <c r="J1" s="52" t="s">
        <v>34</v>
      </c>
      <c r="K1" s="52" t="s">
        <v>60</v>
      </c>
      <c r="L1" s="52" t="s">
        <v>10</v>
      </c>
    </row>
    <row r="2" spans="1:12" x14ac:dyDescent="0.25">
      <c r="A2" s="60">
        <v>43121</v>
      </c>
      <c r="B2" s="60" t="s">
        <v>36</v>
      </c>
      <c r="C2" s="60" t="s">
        <v>27</v>
      </c>
      <c r="D2" s="60" t="s">
        <v>36</v>
      </c>
      <c r="E2" s="60" t="s">
        <v>37</v>
      </c>
      <c r="F2" s="60" t="s">
        <v>38</v>
      </c>
      <c r="G2" s="60">
        <v>43111</v>
      </c>
      <c r="H2" s="60" t="s">
        <v>31</v>
      </c>
      <c r="I2" s="60" t="s">
        <v>16</v>
      </c>
      <c r="J2" s="60" t="s">
        <v>17</v>
      </c>
      <c r="K2" s="60" t="s">
        <v>18</v>
      </c>
      <c r="L2" s="60">
        <v>-100000</v>
      </c>
    </row>
    <row r="3" spans="1:12" x14ac:dyDescent="0.25">
      <c r="A3">
        <v>43122</v>
      </c>
      <c r="B3" t="s">
        <v>36</v>
      </c>
      <c r="C3" t="s">
        <v>27</v>
      </c>
      <c r="D3" t="s">
        <v>36</v>
      </c>
      <c r="E3" t="s">
        <v>37</v>
      </c>
      <c r="F3" t="s">
        <v>39</v>
      </c>
      <c r="G3">
        <v>43122</v>
      </c>
      <c r="H3" t="s">
        <v>40</v>
      </c>
      <c r="I3" t="s">
        <v>22</v>
      </c>
      <c r="J3" t="s">
        <v>23</v>
      </c>
      <c r="K3" t="s">
        <v>24</v>
      </c>
      <c r="L3">
        <v>-50000</v>
      </c>
    </row>
  </sheetData>
  <autoFilter ref="A1:L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6"/>
  <sheetViews>
    <sheetView tabSelected="1" zoomScaleNormal="100" workbookViewId="0">
      <pane ySplit="4" topLeftCell="A5" activePane="bottomLeft" state="frozen"/>
      <selection pane="bottomLeft" activeCell="A8" sqref="A8"/>
    </sheetView>
  </sheetViews>
  <sheetFormatPr defaultRowHeight="12.75" x14ac:dyDescent="0.2"/>
  <cols>
    <col min="1" max="4" width="9.140625" style="53"/>
    <col min="5" max="6" width="16.140625" style="53" customWidth="1"/>
    <col min="7" max="8" width="9.140625" style="53"/>
    <col min="9" max="9" width="12.5703125" style="53" customWidth="1"/>
    <col min="10" max="10" width="14.85546875" style="53" customWidth="1"/>
    <col min="11" max="11" width="19" style="53" customWidth="1"/>
    <col min="12" max="12" width="18.28515625" style="53" customWidth="1"/>
    <col min="13" max="13" width="19.42578125" style="53" customWidth="1"/>
    <col min="14" max="14" width="17.42578125" style="53" customWidth="1"/>
    <col min="15" max="16384" width="9.140625" style="53"/>
  </cols>
  <sheetData>
    <row r="3" spans="1:29" x14ac:dyDescent="0.2">
      <c r="A3" s="55"/>
      <c r="B3" s="57"/>
      <c r="D3" s="57"/>
      <c r="E3" s="55"/>
      <c r="F3" s="55"/>
      <c r="G3" s="55"/>
      <c r="H3" s="55"/>
      <c r="I3" s="55"/>
      <c r="J3" s="55"/>
      <c r="K3" s="55"/>
      <c r="L3" s="55"/>
      <c r="M3" s="55"/>
      <c r="N3" s="56"/>
      <c r="O3" s="55"/>
      <c r="P3" s="54"/>
    </row>
    <row r="4" spans="1:29" ht="38.25" x14ac:dyDescent="0.2">
      <c r="A4" s="59" t="s">
        <v>4</v>
      </c>
      <c r="B4" s="59" t="s">
        <v>30</v>
      </c>
      <c r="C4" s="59" t="s">
        <v>29</v>
      </c>
      <c r="D4" s="59" t="s">
        <v>35</v>
      </c>
      <c r="E4" s="59" t="s">
        <v>59</v>
      </c>
      <c r="F4" s="59" t="s">
        <v>58</v>
      </c>
      <c r="G4" s="59" t="s">
        <v>57</v>
      </c>
      <c r="H4" s="59" t="s">
        <v>56</v>
      </c>
      <c r="I4" s="59" t="s">
        <v>55</v>
      </c>
      <c r="J4" s="59" t="s">
        <v>54</v>
      </c>
      <c r="K4" s="59" t="s">
        <v>53</v>
      </c>
      <c r="L4" s="59" t="s">
        <v>52</v>
      </c>
      <c r="M4" s="59" t="s">
        <v>51</v>
      </c>
      <c r="N4" s="59" t="s">
        <v>10</v>
      </c>
      <c r="O4" s="59" t="s">
        <v>50</v>
      </c>
      <c r="P4" s="59" t="s">
        <v>49</v>
      </c>
      <c r="Q4" s="58" t="s">
        <v>48</v>
      </c>
      <c r="R4" s="58" t="s">
        <v>47</v>
      </c>
      <c r="S4" s="58" t="s">
        <v>46</v>
      </c>
      <c r="T4" s="58" t="s">
        <v>45</v>
      </c>
      <c r="U4" s="58" t="s">
        <v>44</v>
      </c>
      <c r="V4" s="58" t="s">
        <v>43</v>
      </c>
      <c r="W4" s="58" t="s">
        <v>42</v>
      </c>
      <c r="X4" s="58" t="s">
        <v>41</v>
      </c>
      <c r="Y4" s="58" t="s">
        <v>61</v>
      </c>
      <c r="Z4" s="58" t="s">
        <v>62</v>
      </c>
      <c r="AA4" s="58" t="s">
        <v>63</v>
      </c>
      <c r="AB4" s="58" t="s">
        <v>60</v>
      </c>
      <c r="AC4" s="58" t="s">
        <v>34</v>
      </c>
    </row>
    <row r="5" spans="1:29" x14ac:dyDescent="0.2">
      <c r="A5" s="53" t="str">
        <f>'Данные для базы'!E2</f>
        <v>Платежное поручение</v>
      </c>
      <c r="B5" s="57">
        <f>'Данные для базы'!G2</f>
        <v>43111</v>
      </c>
      <c r="C5" s="53" t="str">
        <f>'Данные для базы'!F2</f>
        <v>00011</v>
      </c>
      <c r="D5" s="57">
        <f>'Данные для базы'!A2</f>
        <v>43121</v>
      </c>
      <c r="E5" s="55" t="str">
        <f>'Данные для базы'!I2</f>
        <v>ООО "Слива"</v>
      </c>
      <c r="F5" s="55"/>
      <c r="G5" s="55"/>
      <c r="H5" s="55"/>
      <c r="I5" s="55"/>
      <c r="J5" s="55"/>
      <c r="K5" s="55"/>
      <c r="L5" s="55"/>
      <c r="M5" s="55"/>
      <c r="N5" s="56">
        <f>'Данные для базы'!L2</f>
        <v>-100000</v>
      </c>
      <c r="O5" s="55" t="str">
        <f>'Данные для базы'!H2</f>
        <v>Оплата за пшеницу по договору № 01/2018 от 11.01.18. В т.ч. НДС10% 9090,91</v>
      </c>
      <c r="P5" s="54" t="s">
        <v>64</v>
      </c>
      <c r="Y5" s="53" t="s">
        <v>66</v>
      </c>
      <c r="Z5" s="53" t="s">
        <v>65</v>
      </c>
      <c r="AA5" s="53" t="s">
        <v>60</v>
      </c>
      <c r="AB5" s="53" t="str">
        <f>'Данные для базы'!K2</f>
        <v>"3457", Приволжский</v>
      </c>
      <c r="AC5" s="53" t="str">
        <f>'Данные для базы'!J2</f>
        <v>Договор № 01/2018 от 11.01.18 г.</v>
      </c>
    </row>
    <row r="6" spans="1:29" x14ac:dyDescent="0.2">
      <c r="A6" s="53" t="str">
        <f>'Данные для базы'!E3</f>
        <v>Платежное поручение</v>
      </c>
      <c r="B6" s="57">
        <f>'Данные для базы'!G3</f>
        <v>43122</v>
      </c>
      <c r="C6" s="53" t="str">
        <f>'Данные для базы'!F3</f>
        <v>00014</v>
      </c>
      <c r="D6" s="57">
        <f>'Данные для базы'!A3</f>
        <v>43122</v>
      </c>
      <c r="E6" s="55" t="str">
        <f>'Данные для базы'!I3</f>
        <v>Водоканал</v>
      </c>
      <c r="F6" s="55"/>
      <c r="G6" s="55"/>
      <c r="H6" s="55"/>
      <c r="I6" s="55"/>
      <c r="J6" s="55"/>
      <c r="K6" s="55"/>
      <c r="L6" s="55"/>
      <c r="M6" s="55"/>
      <c r="N6" s="56">
        <f>'Данные для базы'!L3</f>
        <v>-50000</v>
      </c>
      <c r="O6" s="55" t="str">
        <f>'Данные для базы'!H3</f>
        <v>Оплата за водоснабжение за декабрь 2017 г. по договору № 12 от 01.01.13 г. по сч/ф 1247 от 30.12.2017 г. В т.ч. НДС 18% 4545,45</v>
      </c>
      <c r="P6" s="54" t="s">
        <v>64</v>
      </c>
      <c r="Y6" s="53" t="s">
        <v>66</v>
      </c>
      <c r="Z6" s="53" t="s">
        <v>65</v>
      </c>
      <c r="AA6" s="53" t="s">
        <v>60</v>
      </c>
      <c r="AB6" s="53" t="str">
        <f>'Данные для базы'!K3</f>
        <v>"0781", Уральский</v>
      </c>
      <c r="AC6" s="53" t="str">
        <f>'Данные для базы'!J3</f>
        <v>Договор № 12 от 01.01.13 г.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Абрикос</vt:lpstr>
      <vt:lpstr>Данные для базы</vt:lpstr>
      <vt:lpstr>Вставка в базу</vt:lpstr>
    </vt:vector>
  </TitlesOfParts>
  <Company>Win-KosaySOFT-BEYNEU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Mishkin</dc:creator>
  <cp:lastModifiedBy>Sergei Mishkin</cp:lastModifiedBy>
  <dcterms:created xsi:type="dcterms:W3CDTF">2019-05-10T07:42:23Z</dcterms:created>
  <dcterms:modified xsi:type="dcterms:W3CDTF">2019-05-13T10:10:41Z</dcterms:modified>
</cp:coreProperties>
</file>